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Rdo. correg. y gtos. admon." sheetId="1" r:id="rId1"/>
    <sheet name="Seguimiento destino de rentas" sheetId="2" r:id="rId2"/>
  </sheets>
  <definedNames>
    <definedName name="_xlnm.Print_Area" localSheetId="1">'Seguimiento destino de rentas'!$A$1:$J$28</definedName>
  </definedNames>
  <calcPr fullCalcOnLoad="1"/>
</workbook>
</file>

<file path=xl/sharedStrings.xml><?xml version="1.0" encoding="utf-8"?>
<sst xmlns="http://schemas.openxmlformats.org/spreadsheetml/2006/main" count="71" uniqueCount="63">
  <si>
    <t>EJERCICIO</t>
  </si>
  <si>
    <t>Ajustes (+) del resultado contable</t>
  </si>
  <si>
    <t>Ajustes (-) del resultado contable</t>
  </si>
  <si>
    <t>TOTAL</t>
  </si>
  <si>
    <t>(N-4)</t>
  </si>
  <si>
    <t>(N-3)</t>
  </si>
  <si>
    <r>
      <t>C</t>
    </r>
    <r>
      <rPr>
        <b/>
        <sz val="8"/>
        <rFont val="Arial"/>
        <family val="2"/>
      </rPr>
      <t xml:space="preserve">         Dotaciones a la amortización y a las provisiones del inmovilizado afecto a actividades propias</t>
    </r>
  </si>
  <si>
    <r>
      <t>D</t>
    </r>
    <r>
      <rPr>
        <b/>
        <sz val="8"/>
        <rFont val="Arial"/>
        <family val="2"/>
      </rPr>
      <t xml:space="preserve">                  Gastos de la actividad propia (directos e indirectos) sin amortizaciones ni provisiones de inmovilizado</t>
    </r>
  </si>
  <si>
    <r>
      <t>E</t>
    </r>
    <r>
      <rPr>
        <b/>
        <sz val="8"/>
        <rFont val="Arial"/>
        <family val="2"/>
      </rPr>
      <t xml:space="preserve">                     TOTAL GASTOS NO DEDUCIBLES  (C+D)</t>
    </r>
  </si>
  <si>
    <r>
      <t>B</t>
    </r>
    <r>
      <rPr>
        <b/>
        <sz val="8"/>
        <rFont val="Arial"/>
        <family val="2"/>
      </rPr>
      <t xml:space="preserve">            Resultado contable</t>
    </r>
  </si>
  <si>
    <r>
      <t xml:space="preserve">F </t>
    </r>
    <r>
      <rPr>
        <b/>
        <sz val="8"/>
        <rFont val="Arial"/>
        <family val="2"/>
      </rPr>
      <t xml:space="preserve">             Ingresos no computables: </t>
    </r>
    <r>
      <rPr>
        <sz val="8"/>
        <rFont val="Arial"/>
        <family val="2"/>
      </rPr>
      <t>(Beneficio en venta de inmuebles en los que se realice  activ.propia y el de bienes y derechos considerados de dotación fundacional)</t>
    </r>
  </si>
  <si>
    <t>A reservas</t>
  </si>
  <si>
    <r>
      <t xml:space="preserve">G  </t>
    </r>
    <r>
      <rPr>
        <b/>
        <sz val="8"/>
        <rFont val="Arial"/>
        <family val="2"/>
      </rPr>
      <t xml:space="preserve">           Resultado contable corregido     (B+E-F)</t>
    </r>
  </si>
  <si>
    <r>
      <t xml:space="preserve">H </t>
    </r>
    <r>
      <rPr>
        <b/>
        <sz val="8"/>
        <rFont val="Arial"/>
        <family val="2"/>
      </rPr>
      <t xml:space="preserve">                                   Importe </t>
    </r>
  </si>
  <si>
    <t>Importe</t>
  </si>
  <si>
    <t>Ejercicio</t>
  </si>
  <si>
    <t>RECURSOS DESTINADOS EN EL EJERCICIO A CUMPLIMIENTO DE FINES</t>
  </si>
  <si>
    <t>(N-2)</t>
  </si>
  <si>
    <t>(N-1)</t>
  </si>
  <si>
    <t xml:space="preserve"> RECURSOS DESTINADOS A CUMPLIMIENTO DE FINES </t>
  </si>
  <si>
    <t>%</t>
  </si>
  <si>
    <r>
      <t xml:space="preserve">A                             </t>
    </r>
    <r>
      <rPr>
        <b/>
        <sz val="9"/>
        <rFont val="Arial"/>
        <family val="2"/>
      </rPr>
      <t xml:space="preserve">Gastos act. propia devengados en el ejercicio  </t>
    </r>
    <r>
      <rPr>
        <sz val="9"/>
        <rFont val="Arial"/>
        <family val="2"/>
      </rPr>
      <t xml:space="preserve">(directos e indirectos), </t>
    </r>
    <r>
      <rPr>
        <b/>
        <sz val="9"/>
        <rFont val="Arial"/>
        <family val="2"/>
      </rPr>
      <t>sin amortizaciones ni provisiones de inmovilizado</t>
    </r>
  </si>
  <si>
    <r>
      <t xml:space="preserve">B                             </t>
    </r>
    <r>
      <rPr>
        <b/>
        <sz val="9"/>
        <rFont val="Arial"/>
        <family val="2"/>
      </rPr>
      <t>Inversiones realizadas en la actividad propia en el ejercicio</t>
    </r>
  </si>
  <si>
    <r>
      <t xml:space="preserve">C                      </t>
    </r>
    <r>
      <rPr>
        <b/>
        <sz val="9"/>
        <rFont val="Arial"/>
        <family val="2"/>
      </rPr>
      <t>TOTAL RECURSOS DESTINADOS EN EL EJERCICIO</t>
    </r>
    <r>
      <rPr>
        <sz val="9"/>
        <rFont val="Arial"/>
        <family val="2"/>
      </rPr>
      <t xml:space="preserve">      (A+B)</t>
    </r>
  </si>
  <si>
    <r>
      <t xml:space="preserve">D                                 </t>
    </r>
    <r>
      <rPr>
        <b/>
        <sz val="9"/>
        <rFont val="Arial"/>
        <family val="2"/>
      </rPr>
      <t>(N-4)</t>
    </r>
  </si>
  <si>
    <r>
      <t xml:space="preserve">E                                 </t>
    </r>
    <r>
      <rPr>
        <b/>
        <sz val="9"/>
        <rFont val="Arial"/>
        <family val="2"/>
      </rPr>
      <t>(N-3)</t>
    </r>
  </si>
  <si>
    <r>
      <t xml:space="preserve">F                                 </t>
    </r>
    <r>
      <rPr>
        <b/>
        <sz val="9"/>
        <rFont val="Arial"/>
        <family val="2"/>
      </rPr>
      <t>(N-2)</t>
    </r>
  </si>
  <si>
    <r>
      <t xml:space="preserve">G                                 </t>
    </r>
    <r>
      <rPr>
        <b/>
        <sz val="9"/>
        <rFont val="Arial"/>
        <family val="2"/>
      </rPr>
      <t>(N-1)</t>
    </r>
  </si>
  <si>
    <t xml:space="preserve">     OBTENCIÓN  DEL RESULTADO CONTABLE CORREGIDO                                                                                                                                                      (Base de cálculo para el porcentaje de gasto en los fines fundacionales)                                                                                                                                                                         Y DISTRIBUCIÓN DE RESULTADOS</t>
  </si>
  <si>
    <t xml:space="preserve">Acuerdo del Patronato sobre la distribución del resultado del ejercicio    </t>
  </si>
  <si>
    <t>A fines</t>
  </si>
  <si>
    <t>A dotación</t>
  </si>
  <si>
    <r>
      <t xml:space="preserve">J                                 </t>
    </r>
    <r>
      <rPr>
        <b/>
        <sz val="9"/>
        <rFont val="Arial"/>
        <family val="2"/>
      </rPr>
      <t>A destinar a cumplimiento de fines, según acuerdo del Patronato (</t>
    </r>
    <r>
      <rPr>
        <sz val="9"/>
        <rFont val="Arial"/>
        <family val="2"/>
      </rPr>
      <t>Viene de la columna H de la tabla del Rdo. Contable corregido)</t>
    </r>
  </si>
  <si>
    <r>
      <t xml:space="preserve">I                                                   </t>
    </r>
    <r>
      <rPr>
        <b/>
        <sz val="9"/>
        <rFont val="Arial"/>
        <family val="2"/>
      </rPr>
      <t xml:space="preserve">Total recursos destinados a fines con cargo a cada ejercicio              </t>
    </r>
    <r>
      <rPr>
        <sz val="9"/>
        <rFont val="Arial"/>
        <family val="2"/>
      </rPr>
      <t>(D+E+F+G+H)                                e      ( I / X )%</t>
    </r>
  </si>
  <si>
    <r>
      <t>X</t>
    </r>
    <r>
      <rPr>
        <b/>
        <sz val="10"/>
        <rFont val="Arial"/>
        <family val="2"/>
      </rPr>
      <t xml:space="preserve">              RESULTADO CONTABLE CORREGIDO </t>
    </r>
    <r>
      <rPr>
        <sz val="10"/>
        <rFont val="Arial"/>
        <family val="2"/>
      </rPr>
      <t>(Viene de la columna G de la tabla del resultado contable corregido)</t>
    </r>
  </si>
  <si>
    <t xml:space="preserve"> RECURSOS DESTINADOS A DOTACIÓN FUNDACIONAL</t>
  </si>
  <si>
    <r>
      <t xml:space="preserve">I  </t>
    </r>
    <r>
      <rPr>
        <b/>
        <sz val="8"/>
        <rFont val="Arial"/>
        <family val="2"/>
      </rPr>
      <t xml:space="preserve">                                    Importe</t>
    </r>
  </si>
  <si>
    <r>
      <t xml:space="preserve">J                                     </t>
    </r>
    <r>
      <rPr>
        <b/>
        <sz val="8"/>
        <rFont val="Arial"/>
        <family val="2"/>
      </rPr>
      <t>Importe</t>
    </r>
  </si>
  <si>
    <r>
      <t xml:space="preserve">J                                 </t>
    </r>
    <r>
      <rPr>
        <b/>
        <sz val="9"/>
        <rFont val="Arial"/>
        <family val="2"/>
      </rPr>
      <t>A destinar a dotación fundacional, según acuerdo del Patronato (</t>
    </r>
    <r>
      <rPr>
        <sz val="9"/>
        <rFont val="Arial"/>
        <family val="2"/>
      </rPr>
      <t>Viene de la columna I de la tabla del Rdo. Contable corregido)</t>
    </r>
  </si>
  <si>
    <r>
      <t xml:space="preserve">I                                                   </t>
    </r>
    <r>
      <rPr>
        <b/>
        <sz val="9"/>
        <rFont val="Arial"/>
        <family val="2"/>
      </rPr>
      <t xml:space="preserve">Total recursos destinados a dotación fundacional con cargo a cada ejercicio              </t>
    </r>
    <r>
      <rPr>
        <sz val="9"/>
        <rFont val="Arial"/>
        <family val="2"/>
      </rPr>
      <t>(D+E+F+G+H)                                e      ( I / X )%</t>
    </r>
  </si>
  <si>
    <r>
      <t xml:space="preserve">K      </t>
    </r>
    <r>
      <rPr>
        <b/>
        <sz val="10"/>
        <rFont val="Arial"/>
        <family val="2"/>
      </rPr>
      <t xml:space="preserve">      Pendiente de destinar a fines en cada ejercicio  </t>
    </r>
    <r>
      <rPr>
        <sz val="10"/>
        <rFont val="Arial"/>
        <family val="2"/>
      </rPr>
      <t xml:space="preserve">             (J - lo destinado en ejercicios posteriores)</t>
    </r>
  </si>
  <si>
    <t>GASTOS DE ADMINISTRACIÓN</t>
  </si>
  <si>
    <t>Límites alternativos</t>
  </si>
  <si>
    <r>
      <t xml:space="preserve">A                         </t>
    </r>
    <r>
      <rPr>
        <b/>
        <sz val="8"/>
        <rFont val="Arial"/>
        <family val="2"/>
      </rPr>
      <t>5% de los Fondos propios</t>
    </r>
  </si>
  <si>
    <r>
      <t xml:space="preserve">B                          </t>
    </r>
    <r>
      <rPr>
        <b/>
        <sz val="8"/>
        <rFont val="Arial"/>
        <family val="2"/>
      </rPr>
      <t>20% del resultado contable corregido</t>
    </r>
  </si>
  <si>
    <r>
      <t xml:space="preserve">C                            </t>
    </r>
    <r>
      <rPr>
        <b/>
        <sz val="8"/>
        <rFont val="Arial"/>
        <family val="2"/>
      </rPr>
      <t xml:space="preserve">Gastos directamente ocacionados por la administración del patrimonio  </t>
    </r>
  </si>
  <si>
    <r>
      <t xml:space="preserve">D                         </t>
    </r>
    <r>
      <rPr>
        <b/>
        <sz val="8"/>
        <rFont val="Arial"/>
        <family val="2"/>
      </rPr>
      <t xml:space="preserve">Gastos de los que los patronos tienen derecho a ser resarcidos </t>
    </r>
    <r>
      <rPr>
        <sz val="8"/>
        <rFont val="Arial"/>
        <family val="2"/>
      </rPr>
      <t xml:space="preserve"> </t>
    </r>
  </si>
  <si>
    <r>
      <t xml:space="preserve">E                               </t>
    </r>
    <r>
      <rPr>
        <b/>
        <sz val="8"/>
        <rFont val="Arial"/>
        <family val="2"/>
      </rPr>
      <t>TOTAL GASTOS DE ADMINISTRACIÓN</t>
    </r>
    <r>
      <rPr>
        <sz val="8"/>
        <rFont val="Arial"/>
        <family val="2"/>
      </rPr>
      <t xml:space="preserve">   (C+D)</t>
    </r>
  </si>
  <si>
    <r>
      <t xml:space="preserve">Exceso o defecto de gasto en relación al límite elegido              </t>
    </r>
    <r>
      <rPr>
        <sz val="8"/>
        <rFont val="Arial"/>
        <family val="2"/>
      </rPr>
      <t>(E-A) ó (E-B)</t>
    </r>
  </si>
  <si>
    <r>
      <t xml:space="preserve">H                                </t>
    </r>
    <r>
      <rPr>
        <b/>
        <sz val="9"/>
        <rFont val="Arial"/>
        <family val="2"/>
      </rPr>
      <t>(N)</t>
    </r>
  </si>
  <si>
    <t>(N)</t>
  </si>
  <si>
    <t>SEGUIMIENTO DE LOS RECURSOS DESTINADOS A CUMPLIMIENTO DE FINES</t>
  </si>
  <si>
    <t>SEGUIMIENTO DE LOS RECURSOS DESTINADOS A DOTACIÓN FUNDACIONAL</t>
  </si>
  <si>
    <r>
      <t xml:space="preserve">K      </t>
    </r>
    <r>
      <rPr>
        <b/>
        <sz val="10"/>
        <rFont val="Arial"/>
        <family val="2"/>
      </rPr>
      <t xml:space="preserve">      Pendiente de destinar a dotación fundacional en cada ejercicio  </t>
    </r>
    <r>
      <rPr>
        <sz val="10"/>
        <rFont val="Arial"/>
        <family val="2"/>
      </rPr>
      <t xml:space="preserve">             (J - lo destinado en ejercicios posteriores)</t>
    </r>
  </si>
  <si>
    <t>Datos expresados en euros</t>
  </si>
  <si>
    <t>Memoria Económica Abreviada ejercicio 2008</t>
  </si>
  <si>
    <t>D                                 2004</t>
  </si>
  <si>
    <t>E                                 2005</t>
  </si>
  <si>
    <t>F                                 2006</t>
  </si>
  <si>
    <t>G                                 2007</t>
  </si>
  <si>
    <t>H                                2008</t>
  </si>
  <si>
    <t>Fundación XXXXXXXXXXXX</t>
  </si>
  <si>
    <t>Fundación XXXXXXXXXXX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</si>
</sst>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4" fontId="5" fillId="34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5" fillId="34" borderId="16" xfId="0" applyNumberFormat="1" applyFont="1" applyFill="1" applyBorder="1" applyAlignment="1">
      <alignment/>
    </xf>
    <xf numFmtId="4" fontId="5" fillId="34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5" fillId="34" borderId="19" xfId="0" applyFont="1" applyFill="1" applyBorder="1" applyAlignment="1">
      <alignment horizontal="center" vertical="top" wrapText="1"/>
    </xf>
    <xf numFmtId="0" fontId="0" fillId="34" borderId="20" xfId="0" applyFill="1" applyBorder="1" applyAlignment="1">
      <alignment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0" fontId="1" fillId="34" borderId="25" xfId="0" applyFont="1" applyFill="1" applyBorder="1" applyAlignment="1">
      <alignment horizontal="center"/>
    </xf>
    <xf numFmtId="2" fontId="3" fillId="0" borderId="2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5" borderId="25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/>
    </xf>
    <xf numFmtId="10" fontId="5" fillId="35" borderId="10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3" fillId="35" borderId="22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1" fontId="3" fillId="0" borderId="3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3" borderId="43" xfId="0" applyFont="1" applyFill="1" applyBorder="1" applyAlignment="1">
      <alignment vertical="center"/>
    </xf>
    <xf numFmtId="0" fontId="1" fillId="33" borderId="44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5" fillId="0" borderId="44" xfId="0" applyFont="1" applyBorder="1" applyAlignment="1">
      <alignment/>
    </xf>
    <xf numFmtId="0" fontId="0" fillId="34" borderId="51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4" borderId="54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44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8.28125" style="3" customWidth="1"/>
    <col min="2" max="3" width="12.421875" style="3" customWidth="1"/>
    <col min="4" max="4" width="14.140625" style="3" customWidth="1"/>
    <col min="5" max="5" width="12.421875" style="3" customWidth="1"/>
    <col min="6" max="6" width="14.57421875" style="3" customWidth="1"/>
    <col min="7" max="7" width="12.421875" style="3" customWidth="1"/>
    <col min="8" max="10" width="17.00390625" style="3" customWidth="1"/>
    <col min="11" max="16384" width="11.421875" style="3" customWidth="1"/>
  </cols>
  <sheetData>
    <row r="1" ht="12.75">
      <c r="A1" s="76" t="s">
        <v>61</v>
      </c>
    </row>
    <row r="2" ht="12.75">
      <c r="A2" s="77" t="s">
        <v>55</v>
      </c>
    </row>
    <row r="3" ht="11.25">
      <c r="A3" s="78" t="s">
        <v>54</v>
      </c>
    </row>
    <row r="4" ht="12.75">
      <c r="A4" s="79"/>
    </row>
    <row r="6" ht="25.5" customHeight="1" thickBot="1"/>
    <row r="7" spans="1:10" ht="63" customHeight="1" thickBot="1">
      <c r="A7" s="84" t="s">
        <v>28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ht="44.25" customHeight="1">
      <c r="A8" s="90" t="s">
        <v>0</v>
      </c>
      <c r="B8" s="93" t="s">
        <v>9</v>
      </c>
      <c r="C8" s="87" t="s">
        <v>1</v>
      </c>
      <c r="D8" s="96"/>
      <c r="E8" s="97"/>
      <c r="F8" s="35" t="s">
        <v>2</v>
      </c>
      <c r="G8" s="93" t="s">
        <v>12</v>
      </c>
      <c r="H8" s="87" t="s">
        <v>29</v>
      </c>
      <c r="I8" s="88"/>
      <c r="J8" s="89"/>
    </row>
    <row r="9" spans="1:10" ht="11.25" customHeight="1">
      <c r="A9" s="91"/>
      <c r="B9" s="94"/>
      <c r="C9" s="100" t="s">
        <v>6</v>
      </c>
      <c r="D9" s="100" t="s">
        <v>7</v>
      </c>
      <c r="E9" s="100" t="s">
        <v>8</v>
      </c>
      <c r="F9" s="100" t="s">
        <v>10</v>
      </c>
      <c r="G9" s="98"/>
      <c r="H9" s="36" t="s">
        <v>30</v>
      </c>
      <c r="I9" s="37" t="s">
        <v>31</v>
      </c>
      <c r="J9" s="32" t="s">
        <v>11</v>
      </c>
    </row>
    <row r="10" spans="1:10" ht="140.25" customHeight="1">
      <c r="A10" s="92"/>
      <c r="B10" s="95"/>
      <c r="C10" s="99"/>
      <c r="D10" s="99"/>
      <c r="E10" s="99"/>
      <c r="F10" s="99"/>
      <c r="G10" s="99"/>
      <c r="H10" s="4" t="s">
        <v>13</v>
      </c>
      <c r="I10" s="52" t="s">
        <v>36</v>
      </c>
      <c r="J10" s="53" t="s">
        <v>37</v>
      </c>
    </row>
    <row r="11" spans="1:10" ht="12" hidden="1" thickBot="1">
      <c r="A11" s="58" t="e">
        <f>A12-1</f>
        <v>#REF!</v>
      </c>
      <c r="B11" s="38">
        <v>49558.71</v>
      </c>
      <c r="C11" s="1">
        <f>284340/166.386</f>
        <v>1708.9178176048465</v>
      </c>
      <c r="D11" s="38">
        <f>(51878500/166.386)-C11</f>
        <v>310087.1467551357</v>
      </c>
      <c r="E11" s="38">
        <f aca="true" t="shared" si="0" ref="E11:E17">C11+D11</f>
        <v>311796.0645727405</v>
      </c>
      <c r="F11" s="38"/>
      <c r="G11" s="38">
        <f aca="true" t="shared" si="1" ref="G11:G16">B11+E11-F11</f>
        <v>361354.77457274054</v>
      </c>
      <c r="H11" s="50">
        <f>G11*70/100</f>
        <v>252948.34220091839</v>
      </c>
      <c r="I11" s="39"/>
      <c r="J11" s="40"/>
    </row>
    <row r="12" spans="1:10" ht="12" hidden="1" thickBot="1">
      <c r="A12" s="58" t="e">
        <f>#REF!-1</f>
        <v>#REF!</v>
      </c>
      <c r="B12" s="68">
        <v>-164352.18</v>
      </c>
      <c r="C12" s="38">
        <v>1870.46</v>
      </c>
      <c r="D12" s="38">
        <f>503974.15-C12-208709.23-26878.56</f>
        <v>266515.89999999997</v>
      </c>
      <c r="E12" s="38">
        <f t="shared" si="0"/>
        <v>268386.36</v>
      </c>
      <c r="F12" s="38"/>
      <c r="G12" s="38">
        <f t="shared" si="1"/>
        <v>104034.18</v>
      </c>
      <c r="H12" s="50"/>
      <c r="I12" s="39"/>
      <c r="J12" s="40"/>
    </row>
    <row r="13" spans="1:14" ht="12.75" customHeight="1" thickBot="1">
      <c r="A13" s="58">
        <f>A14-1</f>
        <v>2004</v>
      </c>
      <c r="B13" s="1">
        <v>54320.59</v>
      </c>
      <c r="C13" s="1">
        <v>0</v>
      </c>
      <c r="D13" s="1">
        <v>64752.59</v>
      </c>
      <c r="E13" s="2">
        <f t="shared" si="0"/>
        <v>64752.59</v>
      </c>
      <c r="F13" s="2"/>
      <c r="G13" s="38">
        <f t="shared" si="1"/>
        <v>119073.18</v>
      </c>
      <c r="H13" s="50"/>
      <c r="I13" s="5"/>
      <c r="J13" s="33"/>
      <c r="L13" s="69"/>
      <c r="N13" s="69"/>
    </row>
    <row r="14" spans="1:12" ht="12" thickBot="1">
      <c r="A14" s="58">
        <v>2005</v>
      </c>
      <c r="B14" s="49">
        <v>47969.05</v>
      </c>
      <c r="C14" s="49">
        <v>2342.27</v>
      </c>
      <c r="D14" s="49">
        <f>61758.04-C14-12964.13-1452.5-0.11</f>
        <v>44999.030000000006</v>
      </c>
      <c r="E14" s="50">
        <f t="shared" si="0"/>
        <v>47341.3</v>
      </c>
      <c r="F14" s="50"/>
      <c r="G14" s="61">
        <f t="shared" si="1"/>
        <v>95310.35</v>
      </c>
      <c r="H14" s="50">
        <v>40316.86</v>
      </c>
      <c r="I14" s="51"/>
      <c r="J14" s="50"/>
      <c r="L14" s="69"/>
    </row>
    <row r="15" spans="1:12" ht="12" thickBot="1">
      <c r="A15" s="58">
        <v>2006</v>
      </c>
      <c r="B15" s="49">
        <v>29578.57</v>
      </c>
      <c r="C15" s="49">
        <v>1666.63</v>
      </c>
      <c r="D15" s="49">
        <v>71033.02</v>
      </c>
      <c r="E15" s="50">
        <f t="shared" si="0"/>
        <v>72699.65000000001</v>
      </c>
      <c r="F15" s="50"/>
      <c r="G15" s="61">
        <f t="shared" si="1"/>
        <v>102278.22</v>
      </c>
      <c r="H15" s="50">
        <v>47862.95</v>
      </c>
      <c r="I15" s="51"/>
      <c r="J15" s="50"/>
      <c r="L15" s="69"/>
    </row>
    <row r="16" spans="1:10" ht="12" thickBot="1">
      <c r="A16" s="58">
        <v>2007</v>
      </c>
      <c r="B16" s="49">
        <v>87759.64</v>
      </c>
      <c r="C16" s="49">
        <v>0</v>
      </c>
      <c r="D16" s="49">
        <f>68221.74-87.34-15.04</f>
        <v>68119.36000000002</v>
      </c>
      <c r="E16" s="50">
        <f t="shared" si="0"/>
        <v>68119.36000000002</v>
      </c>
      <c r="F16" s="50"/>
      <c r="G16" s="61">
        <f t="shared" si="1"/>
        <v>155879</v>
      </c>
      <c r="H16" s="50">
        <v>46601.12</v>
      </c>
      <c r="I16" s="51"/>
      <c r="J16" s="50"/>
    </row>
    <row r="17" spans="1:10" ht="12" thickBot="1">
      <c r="A17" s="58">
        <v>2008</v>
      </c>
      <c r="B17" s="49">
        <v>22391.04</v>
      </c>
      <c r="C17" s="49">
        <v>0</v>
      </c>
      <c r="D17" s="49">
        <f>46765.92-164.8</f>
        <v>46601.119999999995</v>
      </c>
      <c r="E17" s="50">
        <f t="shared" si="0"/>
        <v>46601.119999999995</v>
      </c>
      <c r="F17" s="50"/>
      <c r="G17" s="61">
        <f>B17+E17-F17</f>
        <v>68992.16</v>
      </c>
      <c r="H17" s="50">
        <v>83567.92</v>
      </c>
      <c r="I17" s="51"/>
      <c r="J17" s="50"/>
    </row>
    <row r="18" spans="1:10" ht="11.25">
      <c r="A18" s="80"/>
      <c r="B18" s="81"/>
      <c r="C18" s="81"/>
      <c r="D18" s="81"/>
      <c r="E18" s="82"/>
      <c r="F18" s="82"/>
      <c r="G18" s="68"/>
      <c r="H18" s="82"/>
      <c r="I18" s="83"/>
      <c r="J18" s="82"/>
    </row>
    <row r="19" ht="12" thickBot="1"/>
    <row r="20" spans="1:10" ht="32.25" customHeight="1" thickBot="1">
      <c r="A20" s="105" t="s">
        <v>41</v>
      </c>
      <c r="B20" s="106"/>
      <c r="C20" s="106"/>
      <c r="D20" s="106"/>
      <c r="E20" s="106"/>
      <c r="F20" s="106"/>
      <c r="G20" s="107"/>
      <c r="H20" s="48"/>
      <c r="I20" s="48"/>
      <c r="J20" s="48"/>
    </row>
    <row r="21" spans="1:7" ht="18.75" customHeight="1">
      <c r="A21" s="103" t="s">
        <v>15</v>
      </c>
      <c r="B21" s="108" t="s">
        <v>42</v>
      </c>
      <c r="C21" s="109"/>
      <c r="D21" s="110" t="s">
        <v>45</v>
      </c>
      <c r="E21" s="110" t="s">
        <v>46</v>
      </c>
      <c r="F21" s="110" t="s">
        <v>47</v>
      </c>
      <c r="G21" s="101" t="s">
        <v>48</v>
      </c>
    </row>
    <row r="22" spans="1:7" ht="92.25" customHeight="1">
      <c r="A22" s="104"/>
      <c r="B22" s="52" t="s">
        <v>43</v>
      </c>
      <c r="C22" s="52" t="s">
        <v>44</v>
      </c>
      <c r="D22" s="111"/>
      <c r="E22" s="111"/>
      <c r="F22" s="111"/>
      <c r="G22" s="102"/>
    </row>
    <row r="23" spans="1:7" ht="12" hidden="1" thickBot="1">
      <c r="A23" s="58" t="e">
        <f>A24-1</f>
        <v>#REF!</v>
      </c>
      <c r="B23" s="2"/>
      <c r="C23" s="2">
        <f aca="true" t="shared" si="2" ref="C23:C29">20%*G11</f>
        <v>72270.95491454811</v>
      </c>
      <c r="D23" s="2"/>
      <c r="E23" s="2"/>
      <c r="F23" s="2">
        <f aca="true" t="shared" si="3" ref="F23:F29">D23+E23</f>
        <v>0</v>
      </c>
      <c r="G23" s="56"/>
    </row>
    <row r="24" spans="1:7" ht="12" hidden="1" thickBot="1">
      <c r="A24" s="58" t="e">
        <f>#REF!-1</f>
        <v>#REF!</v>
      </c>
      <c r="B24" s="2">
        <f>1162810.48*5/100</f>
        <v>58140.524000000005</v>
      </c>
      <c r="C24" s="2">
        <f t="shared" si="2"/>
        <v>20806.836</v>
      </c>
      <c r="D24" s="2"/>
      <c r="E24" s="2"/>
      <c r="F24" s="2">
        <f t="shared" si="3"/>
        <v>0</v>
      </c>
      <c r="G24" s="56"/>
    </row>
    <row r="25" spans="1:7" ht="12" thickBot="1">
      <c r="A25" s="58">
        <f>A26-1</f>
        <v>2004</v>
      </c>
      <c r="B25" s="2">
        <f>1105001.36*5/100</f>
        <v>55250.06800000001</v>
      </c>
      <c r="C25" s="2">
        <f t="shared" si="2"/>
        <v>23814.636</v>
      </c>
      <c r="D25" s="2"/>
      <c r="E25" s="2"/>
      <c r="F25" s="2">
        <f t="shared" si="3"/>
        <v>0</v>
      </c>
      <c r="G25" s="56"/>
    </row>
    <row r="26" spans="1:7" ht="12" thickBot="1">
      <c r="A26" s="58">
        <v>2005</v>
      </c>
      <c r="B26" s="50">
        <f>1152970.41*5/100</f>
        <v>57648.5205</v>
      </c>
      <c r="C26" s="50">
        <f t="shared" si="2"/>
        <v>19062.070000000003</v>
      </c>
      <c r="D26" s="50"/>
      <c r="E26" s="50"/>
      <c r="F26" s="50">
        <f t="shared" si="3"/>
        <v>0</v>
      </c>
      <c r="G26" s="57"/>
    </row>
    <row r="27" spans="1:7" ht="12" thickBot="1">
      <c r="A27" s="58">
        <v>2006</v>
      </c>
      <c r="B27" s="50">
        <f>1182548.98*5/100</f>
        <v>59127.449</v>
      </c>
      <c r="C27" s="50">
        <f t="shared" si="2"/>
        <v>20455.644</v>
      </c>
      <c r="D27" s="50"/>
      <c r="E27" s="50"/>
      <c r="F27" s="50">
        <f t="shared" si="3"/>
        <v>0</v>
      </c>
      <c r="G27" s="57"/>
    </row>
    <row r="28" spans="1:7" ht="12" thickBot="1">
      <c r="A28" s="58">
        <v>2007</v>
      </c>
      <c r="B28" s="50">
        <f>1270308.62*5/100</f>
        <v>63515.431000000004</v>
      </c>
      <c r="C28" s="50">
        <f t="shared" si="2"/>
        <v>31175.800000000003</v>
      </c>
      <c r="D28" s="50"/>
      <c r="E28" s="50"/>
      <c r="F28" s="50">
        <f t="shared" si="3"/>
        <v>0</v>
      </c>
      <c r="G28" s="57"/>
    </row>
    <row r="29" spans="1:7" ht="12" thickBot="1">
      <c r="A29" s="58">
        <v>2008</v>
      </c>
      <c r="B29" s="50">
        <f>1292699.66*5/100</f>
        <v>64634.983</v>
      </c>
      <c r="C29" s="50">
        <f t="shared" si="2"/>
        <v>13798.432</v>
      </c>
      <c r="D29" s="50"/>
      <c r="E29" s="50"/>
      <c r="F29" s="50">
        <f t="shared" si="3"/>
        <v>0</v>
      </c>
      <c r="G29" s="57"/>
    </row>
  </sheetData>
  <sheetProtection/>
  <mergeCells count="17">
    <mergeCell ref="G21:G22"/>
    <mergeCell ref="A21:A22"/>
    <mergeCell ref="A20:G20"/>
    <mergeCell ref="D9:D10"/>
    <mergeCell ref="E9:E10"/>
    <mergeCell ref="F9:F10"/>
    <mergeCell ref="B21:C21"/>
    <mergeCell ref="D21:D22"/>
    <mergeCell ref="E21:E22"/>
    <mergeCell ref="F21:F22"/>
    <mergeCell ref="A7:J7"/>
    <mergeCell ref="H8:J8"/>
    <mergeCell ref="A8:A10"/>
    <mergeCell ref="B8:B10"/>
    <mergeCell ref="C8:E8"/>
    <mergeCell ref="G8:G10"/>
    <mergeCell ref="C9:C10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I38" sqref="I38"/>
    </sheetView>
  </sheetViews>
  <sheetFormatPr defaultColWidth="11.421875" defaultRowHeight="12.75"/>
  <cols>
    <col min="1" max="1" width="8.28125" style="0" customWidth="1"/>
    <col min="2" max="7" width="15.7109375" style="0" customWidth="1"/>
    <col min="8" max="8" width="7.8515625" style="0" customWidth="1"/>
    <col min="9" max="10" width="15.7109375" style="0" customWidth="1"/>
    <col min="13" max="13" width="12.140625" style="0" customWidth="1"/>
  </cols>
  <sheetData>
    <row r="1" s="3" customFormat="1" ht="12.75">
      <c r="A1" s="76" t="s">
        <v>62</v>
      </c>
    </row>
    <row r="2" s="3" customFormat="1" ht="12.75">
      <c r="A2" s="77" t="s">
        <v>55</v>
      </c>
    </row>
    <row r="3" s="3" customFormat="1" ht="11.25">
      <c r="A3" s="78" t="s">
        <v>54</v>
      </c>
    </row>
    <row r="6" ht="32.25" customHeight="1" thickBot="1"/>
    <row r="7" spans="1:10" ht="23.25" customHeight="1" thickBot="1">
      <c r="A7" s="73" t="s">
        <v>51</v>
      </c>
      <c r="B7" s="72"/>
      <c r="C7" s="70"/>
      <c r="D7" s="70"/>
      <c r="E7" s="70"/>
      <c r="F7" s="70"/>
      <c r="G7" s="70"/>
      <c r="H7" s="70"/>
      <c r="I7" s="70"/>
      <c r="J7" s="71"/>
    </row>
    <row r="8" spans="1:14" ht="36" customHeight="1">
      <c r="A8" s="114" t="s">
        <v>15</v>
      </c>
      <c r="B8" s="137" t="s">
        <v>16</v>
      </c>
      <c r="C8" s="138"/>
      <c r="D8" s="139"/>
      <c r="E8" s="117" t="s">
        <v>34</v>
      </c>
      <c r="F8" s="135"/>
      <c r="G8" s="135"/>
      <c r="H8" s="120"/>
      <c r="I8" s="120"/>
      <c r="J8" s="136"/>
      <c r="K8" s="140"/>
      <c r="L8" s="141"/>
      <c r="M8" s="142"/>
      <c r="N8" s="120"/>
    </row>
    <row r="9" spans="1:14" ht="103.5" customHeight="1">
      <c r="A9" s="116"/>
      <c r="B9" s="9" t="s">
        <v>21</v>
      </c>
      <c r="C9" s="10" t="s">
        <v>22</v>
      </c>
      <c r="D9" s="25" t="s">
        <v>23</v>
      </c>
      <c r="E9" s="118"/>
      <c r="F9" s="17"/>
      <c r="G9" s="17"/>
      <c r="H9" s="17"/>
      <c r="I9" s="17"/>
      <c r="J9" s="62"/>
      <c r="K9" s="141"/>
      <c r="L9" s="141"/>
      <c r="M9" s="143"/>
      <c r="N9" s="120"/>
    </row>
    <row r="10" spans="1:14" ht="15" customHeight="1" hidden="1" thickBot="1">
      <c r="A10" s="58" t="e">
        <f>A11-1</f>
        <v>#REF!</v>
      </c>
      <c r="B10" s="7">
        <f>'Rdo. correg. y gtos. admon.'!D11</f>
        <v>310087.1467551357</v>
      </c>
      <c r="C10" s="41"/>
      <c r="D10" s="42">
        <f aca="true" t="shared" si="0" ref="D10:D16">B10+C10</f>
        <v>310087.1467551357</v>
      </c>
      <c r="E10" s="44">
        <f>'Rdo. correg. y gtos. admon.'!G11</f>
        <v>361354.77457274054</v>
      </c>
      <c r="F10" s="18"/>
      <c r="G10" s="18"/>
      <c r="H10" s="18"/>
      <c r="I10" s="18"/>
      <c r="J10" s="63"/>
      <c r="K10" s="18"/>
      <c r="L10" s="18"/>
      <c r="M10" s="18"/>
      <c r="N10" s="21"/>
    </row>
    <row r="11" spans="1:14" ht="15" customHeight="1" hidden="1" thickBot="1">
      <c r="A11" s="58" t="e">
        <f>#REF!-1</f>
        <v>#REF!</v>
      </c>
      <c r="B11" s="7">
        <f>'Rdo. correg. y gtos. admon.'!D12</f>
        <v>266515.89999999997</v>
      </c>
      <c r="C11" s="41"/>
      <c r="D11" s="42">
        <f t="shared" si="0"/>
        <v>266515.89999999997</v>
      </c>
      <c r="E11" s="44">
        <f>'Rdo. correg. y gtos. admon.'!G12</f>
        <v>104034.18</v>
      </c>
      <c r="F11" s="18"/>
      <c r="G11" s="18"/>
      <c r="H11" s="18"/>
      <c r="I11" s="18"/>
      <c r="J11" s="63"/>
      <c r="K11" s="18"/>
      <c r="L11" s="18"/>
      <c r="M11" s="18"/>
      <c r="N11" s="21"/>
    </row>
    <row r="12" spans="1:14" ht="15" customHeight="1" thickBot="1">
      <c r="A12" s="58">
        <f>A13-1</f>
        <v>2004</v>
      </c>
      <c r="B12" s="7">
        <f>'Rdo. correg. y gtos. admon.'!D13</f>
        <v>64752.59</v>
      </c>
      <c r="C12" s="7"/>
      <c r="D12" s="59">
        <f t="shared" si="0"/>
        <v>64752.59</v>
      </c>
      <c r="E12" s="44">
        <f>'Rdo. correg. y gtos. admon.'!G13</f>
        <v>119073.18</v>
      </c>
      <c r="F12" s="18"/>
      <c r="G12" s="18"/>
      <c r="H12" s="18"/>
      <c r="I12" s="18"/>
      <c r="J12" s="63"/>
      <c r="K12" s="19"/>
      <c r="L12" s="20"/>
      <c r="M12" s="34"/>
      <c r="N12" s="21"/>
    </row>
    <row r="13" spans="1:14" ht="15" customHeight="1" thickBot="1">
      <c r="A13" s="58">
        <v>2005</v>
      </c>
      <c r="B13" s="7">
        <f>'Rdo. correg. y gtos. admon.'!D14</f>
        <v>44999.030000000006</v>
      </c>
      <c r="C13" s="29"/>
      <c r="D13" s="60">
        <f t="shared" si="0"/>
        <v>44999.030000000006</v>
      </c>
      <c r="E13" s="45">
        <f>'Rdo. correg. y gtos. admon.'!G14</f>
        <v>95310.35</v>
      </c>
      <c r="F13" s="18"/>
      <c r="G13" s="18"/>
      <c r="H13" s="18"/>
      <c r="I13" s="18"/>
      <c r="J13" s="63"/>
      <c r="K13" s="19"/>
      <c r="L13" s="20"/>
      <c r="M13" s="34"/>
      <c r="N13" s="21"/>
    </row>
    <row r="14" spans="1:14" ht="15" customHeight="1" thickBot="1">
      <c r="A14" s="58">
        <v>2006</v>
      </c>
      <c r="B14" s="7">
        <f>'Rdo. correg. y gtos. admon.'!D15</f>
        <v>71033.02</v>
      </c>
      <c r="C14" s="29"/>
      <c r="D14" s="60">
        <f t="shared" si="0"/>
        <v>71033.02</v>
      </c>
      <c r="E14" s="45">
        <f>'Rdo. correg. y gtos. admon.'!G15</f>
        <v>102278.22</v>
      </c>
      <c r="F14" s="18"/>
      <c r="G14" s="18"/>
      <c r="H14" s="18"/>
      <c r="I14" s="18"/>
      <c r="J14" s="63"/>
      <c r="K14" s="19"/>
      <c r="L14" s="20"/>
      <c r="M14" s="34"/>
      <c r="N14" s="21"/>
    </row>
    <row r="15" spans="1:14" ht="15" customHeight="1" thickBot="1">
      <c r="A15" s="58">
        <v>2007</v>
      </c>
      <c r="B15" s="7">
        <f>'Rdo. correg. y gtos. admon.'!D16</f>
        <v>68119.36000000002</v>
      </c>
      <c r="C15" s="29"/>
      <c r="D15" s="60">
        <f t="shared" si="0"/>
        <v>68119.36000000002</v>
      </c>
      <c r="E15" s="45">
        <f>'Rdo. correg. y gtos. admon.'!G16</f>
        <v>155879</v>
      </c>
      <c r="F15" s="18"/>
      <c r="G15" s="18"/>
      <c r="H15" s="18"/>
      <c r="I15" s="18"/>
      <c r="J15" s="63"/>
      <c r="K15" s="19"/>
      <c r="L15" s="20"/>
      <c r="M15" s="34"/>
      <c r="N15" s="21"/>
    </row>
    <row r="16" spans="1:14" ht="15" customHeight="1" thickBot="1">
      <c r="A16" s="58">
        <v>2008</v>
      </c>
      <c r="B16" s="7">
        <f>'Rdo. correg. y gtos. admon.'!D17</f>
        <v>46601.119999999995</v>
      </c>
      <c r="C16" s="29"/>
      <c r="D16" s="60">
        <f t="shared" si="0"/>
        <v>46601.119999999995</v>
      </c>
      <c r="E16" s="45">
        <f>'Rdo. correg. y gtos. admon.'!G17</f>
        <v>68992.16</v>
      </c>
      <c r="F16" s="18">
        <f>E16*70/100</f>
        <v>48294.512</v>
      </c>
      <c r="G16" s="18"/>
      <c r="H16" s="18"/>
      <c r="I16" s="18"/>
      <c r="J16" s="63"/>
      <c r="K16" s="19"/>
      <c r="L16" s="20"/>
      <c r="M16" s="34"/>
      <c r="N16" s="21"/>
    </row>
    <row r="17" spans="1:14" ht="15" customHeight="1">
      <c r="A17" s="75"/>
      <c r="B17" s="34"/>
      <c r="C17" s="34"/>
      <c r="D17" s="34"/>
      <c r="E17" s="66"/>
      <c r="F17" s="18"/>
      <c r="G17" s="18"/>
      <c r="H17" s="18"/>
      <c r="I17" s="18"/>
      <c r="J17" s="63"/>
      <c r="K17" s="19"/>
      <c r="L17" s="20"/>
      <c r="M17" s="34"/>
      <c r="N17" s="21"/>
    </row>
    <row r="18" spans="1:10" ht="13.5" thickBot="1">
      <c r="A18" s="64"/>
      <c r="B18" s="21"/>
      <c r="C18" s="21"/>
      <c r="D18" s="21"/>
      <c r="E18" s="21"/>
      <c r="F18" s="21"/>
      <c r="G18" s="21"/>
      <c r="H18" s="21"/>
      <c r="I18" s="21"/>
      <c r="J18" s="65"/>
    </row>
    <row r="19" spans="1:10" ht="36" customHeight="1">
      <c r="A19" s="114" t="s">
        <v>15</v>
      </c>
      <c r="B19" s="124" t="s">
        <v>19</v>
      </c>
      <c r="C19" s="124"/>
      <c r="D19" s="88"/>
      <c r="E19" s="88"/>
      <c r="F19" s="125"/>
      <c r="G19" s="126" t="s">
        <v>33</v>
      </c>
      <c r="H19" s="127"/>
      <c r="I19" s="121" t="s">
        <v>32</v>
      </c>
      <c r="J19" s="130" t="s">
        <v>40</v>
      </c>
    </row>
    <row r="20" spans="1:10" ht="107.25" customHeight="1">
      <c r="A20" s="115"/>
      <c r="B20" s="133" t="s">
        <v>56</v>
      </c>
      <c r="C20" s="112" t="s">
        <v>57</v>
      </c>
      <c r="D20" s="112" t="s">
        <v>58</v>
      </c>
      <c r="E20" s="112" t="s">
        <v>59</v>
      </c>
      <c r="F20" s="112" t="s">
        <v>60</v>
      </c>
      <c r="G20" s="128"/>
      <c r="H20" s="129"/>
      <c r="I20" s="122"/>
      <c r="J20" s="131"/>
    </row>
    <row r="21" spans="1:10" ht="18" customHeight="1">
      <c r="A21" s="26"/>
      <c r="B21" s="134"/>
      <c r="C21" s="113"/>
      <c r="D21" s="113"/>
      <c r="E21" s="113"/>
      <c r="F21" s="113"/>
      <c r="G21" s="16" t="s">
        <v>14</v>
      </c>
      <c r="H21" s="16" t="s">
        <v>20</v>
      </c>
      <c r="I21" s="123"/>
      <c r="J21" s="132"/>
    </row>
    <row r="22" spans="1:13" ht="15" customHeight="1" thickBot="1">
      <c r="A22" s="58">
        <v>2004</v>
      </c>
      <c r="B22" s="8">
        <f>B12</f>
        <v>64752.59</v>
      </c>
      <c r="C22" s="41">
        <v>18598.54</v>
      </c>
      <c r="D22" s="41"/>
      <c r="E22" s="41"/>
      <c r="F22" s="41"/>
      <c r="G22" s="41">
        <f>SUM(B22:F22)</f>
        <v>83351.13</v>
      </c>
      <c r="H22" s="55">
        <f>G22/E12</f>
        <v>0.6999991937731067</v>
      </c>
      <c r="I22" s="46">
        <f>IF((H22-A22-A21-C22-D22-E22)&gt;0,H22-A22-A21-C22-D22-E22,0)</f>
        <v>0</v>
      </c>
      <c r="J22" s="46">
        <f>IF((I22-B22-C22-D22-D21-F22)&gt;0,I22-B22-C22-D22-D21-F22,0)</f>
        <v>0</v>
      </c>
      <c r="L22">
        <f>E12*70/100</f>
        <v>83351.226</v>
      </c>
      <c r="M22" s="74">
        <f>L22-B22</f>
        <v>18598.636</v>
      </c>
    </row>
    <row r="23" spans="1:13" ht="15" customHeight="1" thickBot="1">
      <c r="A23" s="58">
        <f>A22+1</f>
        <v>2005</v>
      </c>
      <c r="B23" s="22"/>
      <c r="C23" s="8">
        <f>B13-C22</f>
        <v>26400.490000000005</v>
      </c>
      <c r="D23" s="41">
        <v>40316.86</v>
      </c>
      <c r="E23" s="41"/>
      <c r="F23" s="41"/>
      <c r="G23" s="41">
        <f>SUM(B23:F23)</f>
        <v>66717.35</v>
      </c>
      <c r="H23" s="55">
        <f>G23/E13</f>
        <v>0.7000011016641949</v>
      </c>
      <c r="I23" s="46">
        <f>D23</f>
        <v>40316.86</v>
      </c>
      <c r="J23" s="46">
        <f>IF((I23-B23-B22-D23-E23-F23)&gt;0,I23-B23-B22-D23-E23-F23,0)</f>
        <v>0</v>
      </c>
      <c r="L23">
        <f>E13*70/100</f>
        <v>66717.245</v>
      </c>
      <c r="M23" s="74">
        <f>L23-C23</f>
        <v>40316.75499999999</v>
      </c>
    </row>
    <row r="24" spans="1:14" ht="15" customHeight="1" thickBot="1">
      <c r="A24" s="58">
        <f>A23+1</f>
        <v>2006</v>
      </c>
      <c r="B24" s="22"/>
      <c r="C24" s="6"/>
      <c r="D24" s="7">
        <f>B14-D23</f>
        <v>30716.160000000003</v>
      </c>
      <c r="E24" s="8">
        <v>40878.59</v>
      </c>
      <c r="F24" s="8"/>
      <c r="G24" s="41">
        <f>SUM(B24:F24)</f>
        <v>71594.75</v>
      </c>
      <c r="H24" s="55">
        <f>G24/E14</f>
        <v>0.6999999608909893</v>
      </c>
      <c r="I24" s="46">
        <f>E24</f>
        <v>40878.59</v>
      </c>
      <c r="J24" s="46">
        <f>IF((I24-B24-B23-D24-E24-F24)&gt;0,I24-B24-B23-D24-E24-F24,0)</f>
        <v>0</v>
      </c>
      <c r="L24">
        <f>E14*70/100</f>
        <v>71594.754</v>
      </c>
      <c r="M24" s="74">
        <f>L24-D24</f>
        <v>40878.594</v>
      </c>
      <c r="N24" s="74">
        <f>D24+E24-L24</f>
        <v>-0.004000000000814907</v>
      </c>
    </row>
    <row r="25" spans="1:14" ht="15" customHeight="1" thickBot="1">
      <c r="A25" s="58">
        <f>A24+1</f>
        <v>2007</v>
      </c>
      <c r="B25" s="22"/>
      <c r="C25" s="6"/>
      <c r="D25" s="6"/>
      <c r="E25" s="12">
        <f>D15-E24</f>
        <v>27240.77000000002</v>
      </c>
      <c r="F25" s="7">
        <v>46601.12</v>
      </c>
      <c r="G25" s="41">
        <f>SUM(B25:F25)</f>
        <v>73841.89000000001</v>
      </c>
      <c r="H25" s="55">
        <f>G25/E15</f>
        <v>0.47371287986194427</v>
      </c>
      <c r="I25" s="46">
        <f>F25</f>
        <v>46601.12</v>
      </c>
      <c r="J25" s="46">
        <v>35273.41</v>
      </c>
      <c r="L25">
        <f>E15*70/100</f>
        <v>109115.3</v>
      </c>
      <c r="M25" s="74">
        <f>E25+F25</f>
        <v>73841.89000000001</v>
      </c>
      <c r="N25" s="74">
        <f>E25+F25-L25</f>
        <v>-35273.40999999999</v>
      </c>
    </row>
    <row r="26" spans="1:12" ht="15" customHeight="1" thickBot="1">
      <c r="A26" s="58">
        <f>A25+1</f>
        <v>2008</v>
      </c>
      <c r="B26" s="23"/>
      <c r="C26" s="11"/>
      <c r="D26" s="11"/>
      <c r="E26" s="11"/>
      <c r="F26" s="74"/>
      <c r="G26" s="41">
        <f>SUM(B26:F26)</f>
        <v>0</v>
      </c>
      <c r="H26" s="55">
        <f>G26/E16</f>
        <v>0</v>
      </c>
      <c r="I26" s="46">
        <v>48294.51</v>
      </c>
      <c r="J26" s="46">
        <v>48294.51</v>
      </c>
      <c r="L26">
        <f>E16*70/100</f>
        <v>48294.512</v>
      </c>
    </row>
    <row r="27" spans="1:10" ht="15" customHeight="1" thickBot="1">
      <c r="A27" s="30" t="s">
        <v>3</v>
      </c>
      <c r="B27" s="24">
        <f>SUM(B22:B26)</f>
        <v>64752.59</v>
      </c>
      <c r="C27" s="13">
        <f>SUM(C22:C26)</f>
        <v>44999.030000000006</v>
      </c>
      <c r="D27" s="13">
        <f>SUM(D22:D26)</f>
        <v>71033.02</v>
      </c>
      <c r="E27" s="13">
        <f>SUM(E22:E26)</f>
        <v>68119.36000000002</v>
      </c>
      <c r="F27" s="13">
        <f>SUM(F22:F26)</f>
        <v>46601.12</v>
      </c>
      <c r="G27" s="14"/>
      <c r="H27" s="15"/>
      <c r="I27" s="31"/>
      <c r="J27" s="31">
        <f>SUM(J22:J26)</f>
        <v>83567.92000000001</v>
      </c>
    </row>
    <row r="28" spans="1:10" ht="12.7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2.75">
      <c r="A29" s="144"/>
      <c r="B29" s="145"/>
      <c r="C29" s="145"/>
      <c r="D29" s="145"/>
      <c r="E29" s="145"/>
      <c r="F29" s="66"/>
      <c r="G29" s="21"/>
      <c r="H29" s="21"/>
      <c r="I29" s="21"/>
      <c r="J29" s="21"/>
    </row>
    <row r="30" spans="1:10" ht="12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33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64.5" customHeight="1" thickBot="1">
      <c r="A32" s="84" t="s">
        <v>52</v>
      </c>
      <c r="B32" s="85"/>
      <c r="C32" s="85"/>
      <c r="D32" s="85"/>
      <c r="E32" s="85"/>
      <c r="F32" s="85"/>
      <c r="G32" s="85"/>
      <c r="H32" s="85"/>
      <c r="I32" s="85"/>
      <c r="J32" s="86"/>
    </row>
    <row r="33" spans="1:10" ht="36" customHeight="1">
      <c r="A33" s="114" t="s">
        <v>15</v>
      </c>
      <c r="B33" s="147" t="s">
        <v>35</v>
      </c>
      <c r="C33" s="124"/>
      <c r="D33" s="124"/>
      <c r="E33" s="124"/>
      <c r="F33" s="148"/>
      <c r="G33" s="126" t="s">
        <v>39</v>
      </c>
      <c r="H33" s="149"/>
      <c r="I33" s="121" t="s">
        <v>38</v>
      </c>
      <c r="J33" s="130" t="s">
        <v>53</v>
      </c>
    </row>
    <row r="34" spans="1:10" ht="107.25" customHeight="1">
      <c r="A34" s="146"/>
      <c r="B34" s="112" t="s">
        <v>24</v>
      </c>
      <c r="C34" s="112" t="s">
        <v>25</v>
      </c>
      <c r="D34" s="112" t="s">
        <v>26</v>
      </c>
      <c r="E34" s="112" t="s">
        <v>27</v>
      </c>
      <c r="F34" s="112" t="s">
        <v>49</v>
      </c>
      <c r="G34" s="150"/>
      <c r="H34" s="151"/>
      <c r="I34" s="152"/>
      <c r="J34" s="131"/>
    </row>
    <row r="35" spans="1:10" ht="18" customHeight="1">
      <c r="A35" s="26"/>
      <c r="B35" s="119"/>
      <c r="C35" s="119"/>
      <c r="D35" s="119"/>
      <c r="E35" s="119"/>
      <c r="F35" s="119"/>
      <c r="G35" s="16" t="s">
        <v>14</v>
      </c>
      <c r="H35" s="16" t="s">
        <v>20</v>
      </c>
      <c r="I35" s="153"/>
      <c r="J35" s="132"/>
    </row>
    <row r="36" spans="1:10" ht="15" customHeight="1">
      <c r="A36" s="27" t="s">
        <v>4</v>
      </c>
      <c r="B36" s="43"/>
      <c r="C36" s="41"/>
      <c r="D36" s="41"/>
      <c r="E36" s="41"/>
      <c r="F36" s="41"/>
      <c r="G36" s="41">
        <f>B36+C36+D36+E36+F36</f>
        <v>0</v>
      </c>
      <c r="H36" s="55">
        <f>G36/E10</f>
        <v>0</v>
      </c>
      <c r="I36" s="41">
        <f>'Rdo. correg. y gtos. admon.'!I11</f>
        <v>0</v>
      </c>
      <c r="J36" s="46">
        <f>I36-C36-D36-E36-F36</f>
        <v>0</v>
      </c>
    </row>
    <row r="37" spans="1:10" ht="15" customHeight="1">
      <c r="A37" s="27" t="s">
        <v>5</v>
      </c>
      <c r="B37" s="22"/>
      <c r="C37" s="41"/>
      <c r="D37" s="41"/>
      <c r="E37" s="41"/>
      <c r="F37" s="41"/>
      <c r="G37" s="41">
        <f>C37+D37+E37+F37</f>
        <v>0</v>
      </c>
      <c r="H37" s="55">
        <f>G37/E11</f>
        <v>0</v>
      </c>
      <c r="I37" s="41">
        <f>'Rdo. correg. y gtos. admon.'!I12</f>
        <v>0</v>
      </c>
      <c r="J37" s="46">
        <f>I37-D37-E37-F37</f>
        <v>0</v>
      </c>
    </row>
    <row r="38" spans="1:10" ht="15" customHeight="1">
      <c r="A38" s="28" t="s">
        <v>17</v>
      </c>
      <c r="B38" s="22"/>
      <c r="C38" s="6"/>
      <c r="D38" s="8"/>
      <c r="E38" s="8"/>
      <c r="F38" s="8"/>
      <c r="G38" s="7">
        <f>D38+E38+F38</f>
        <v>0</v>
      </c>
      <c r="H38" s="55">
        <f>G38/E12</f>
        <v>0</v>
      </c>
      <c r="I38" s="41">
        <f>'Rdo. correg. y gtos. admon.'!I13</f>
        <v>0</v>
      </c>
      <c r="J38" s="46">
        <f>I38-E38-F38</f>
        <v>0</v>
      </c>
    </row>
    <row r="39" spans="1:10" ht="15" customHeight="1">
      <c r="A39" s="28" t="s">
        <v>18</v>
      </c>
      <c r="B39" s="22"/>
      <c r="C39" s="6"/>
      <c r="D39" s="6"/>
      <c r="E39" s="7"/>
      <c r="F39" s="7"/>
      <c r="G39" s="7">
        <f>E39+F39</f>
        <v>0</v>
      </c>
      <c r="H39" s="55">
        <f>G39/E12</f>
        <v>0</v>
      </c>
      <c r="I39" s="41">
        <f>'Rdo. correg. y gtos. admon.'!I13</f>
        <v>0</v>
      </c>
      <c r="J39" s="46">
        <f>I39-F39</f>
        <v>0</v>
      </c>
    </row>
    <row r="40" spans="1:10" ht="15" customHeight="1" thickBot="1">
      <c r="A40" s="54" t="s">
        <v>50</v>
      </c>
      <c r="B40" s="23"/>
      <c r="C40" s="11"/>
      <c r="D40" s="11"/>
      <c r="E40" s="11"/>
      <c r="F40" s="12"/>
      <c r="G40" s="12">
        <f>F40</f>
        <v>0</v>
      </c>
      <c r="H40" s="55">
        <f>G40/E13</f>
        <v>0</v>
      </c>
      <c r="I40" s="41">
        <f>'Rdo. correg. y gtos. admon.'!I14</f>
        <v>0</v>
      </c>
      <c r="J40" s="47">
        <f>I40</f>
        <v>0</v>
      </c>
    </row>
    <row r="41" spans="1:10" ht="15" customHeight="1" thickBot="1">
      <c r="A41" s="30" t="s">
        <v>3</v>
      </c>
      <c r="B41" s="24">
        <f>SUM(B36:B40)</f>
        <v>0</v>
      </c>
      <c r="C41" s="13">
        <f>SUM(C36:C40)</f>
        <v>0</v>
      </c>
      <c r="D41" s="13">
        <f>SUM(D36:D40)</f>
        <v>0</v>
      </c>
      <c r="E41" s="13">
        <f>SUM(E36:E40)</f>
        <v>0</v>
      </c>
      <c r="F41" s="13">
        <f>SUM(F36:F40)</f>
        <v>0</v>
      </c>
      <c r="G41" s="14"/>
      <c r="H41" s="15"/>
      <c r="I41" s="14"/>
      <c r="J41" s="31">
        <f>SUM(J36:J40)</f>
        <v>0</v>
      </c>
    </row>
  </sheetData>
  <sheetProtection/>
  <mergeCells count="29">
    <mergeCell ref="A32:J32"/>
    <mergeCell ref="A29:E29"/>
    <mergeCell ref="A33:A34"/>
    <mergeCell ref="B33:F33"/>
    <mergeCell ref="G33:H34"/>
    <mergeCell ref="I33:I35"/>
    <mergeCell ref="J33:J35"/>
    <mergeCell ref="B34:B35"/>
    <mergeCell ref="C34:C35"/>
    <mergeCell ref="N8:N9"/>
    <mergeCell ref="I19:I21"/>
    <mergeCell ref="B19:F19"/>
    <mergeCell ref="G19:H20"/>
    <mergeCell ref="J19:J21"/>
    <mergeCell ref="B20:B21"/>
    <mergeCell ref="F8:J8"/>
    <mergeCell ref="B8:D8"/>
    <mergeCell ref="K8:L9"/>
    <mergeCell ref="M8:M9"/>
    <mergeCell ref="F20:F21"/>
    <mergeCell ref="E20:E21"/>
    <mergeCell ref="A19:A20"/>
    <mergeCell ref="A8:A9"/>
    <mergeCell ref="E8:E9"/>
    <mergeCell ref="D34:D35"/>
    <mergeCell ref="E34:E35"/>
    <mergeCell ref="C20:C21"/>
    <mergeCell ref="D20:D21"/>
    <mergeCell ref="F34:F35"/>
  </mergeCells>
  <printOptions/>
  <pageMargins left="0.75" right="0.75" top="1" bottom="1" header="0" footer="0"/>
  <pageSetup fitToHeight="1" fitToWidth="1" horizontalDpi="600" verticalDpi="600" orientation="landscape" paperSize="9" scale="74" r:id="rId1"/>
  <headerFooter alignWithMargins="0">
    <oddHeader>&amp;C&amp;"Arial,Negrita"&amp;16SEGIMIENTO DEL DESTINO DE RENTAS E INGRESOS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donoso</cp:lastModifiedBy>
  <cp:lastPrinted>2010-10-14T15:25:00Z</cp:lastPrinted>
  <dcterms:created xsi:type="dcterms:W3CDTF">2006-03-01T13:06:29Z</dcterms:created>
  <dcterms:modified xsi:type="dcterms:W3CDTF">2010-11-10T15:41:36Z</dcterms:modified>
  <cp:category/>
  <cp:version/>
  <cp:contentType/>
  <cp:contentStatus/>
</cp:coreProperties>
</file>